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16464" windowHeight="8784"/>
  </bookViews>
  <sheets>
    <sheet name="支領對照表-含勞健保-季-A4版" sheetId="15" r:id="rId1"/>
    <sheet name="項目" sheetId="2" r:id="rId2"/>
  </sheets>
  <definedNames>
    <definedName name="_xlnm.Print_Area" localSheetId="0">'支領對照表-含勞健保-季-A4版'!$A$1:$AC$22</definedName>
    <definedName name="人員姓名A4" localSheetId="0">'支領對照表-含勞健保-季-A4版'!$D$5:$O$5</definedName>
    <definedName name="年資">項目!$B$2:$B$10</definedName>
    <definedName name="社會工作師證書或執業執照">項目!$D$2:$D$4</definedName>
    <definedName name="風險等級">項目!$F$2:$F$4</definedName>
    <definedName name="基礎">項目!$A$2:$A$3</definedName>
    <definedName name="專科社會工作師證照">項目!$E$2:$E$3</definedName>
    <definedName name="學歷">項目!$C$2:$C$3</definedName>
  </definedNames>
  <calcPr calcId="145621"/>
</workbook>
</file>

<file path=xl/calcChain.xml><?xml version="1.0" encoding="utf-8"?>
<calcChain xmlns="http://schemas.openxmlformats.org/spreadsheetml/2006/main">
  <c r="K18" i="15" l="1"/>
  <c r="R13" i="15" l="1"/>
  <c r="R14" i="15"/>
  <c r="R15" i="15"/>
  <c r="R16" i="15"/>
  <c r="R12" i="15"/>
  <c r="K12" i="15" l="1"/>
  <c r="Q12" i="15" l="1"/>
  <c r="M18" i="15"/>
  <c r="N18" i="15"/>
  <c r="O18" i="15"/>
  <c r="V18" i="15"/>
  <c r="W18" i="15"/>
  <c r="X18" i="15"/>
  <c r="Z13" i="15"/>
  <c r="Z14" i="15"/>
  <c r="Z15" i="15"/>
  <c r="Z16" i="15"/>
  <c r="Z12" i="15"/>
  <c r="Z18" i="15" s="1"/>
  <c r="AA13" i="15"/>
  <c r="AB13" i="15"/>
  <c r="AA14" i="15"/>
  <c r="AB14" i="15"/>
  <c r="AA15" i="15"/>
  <c r="AB15" i="15"/>
  <c r="AA16" i="15"/>
  <c r="AB16" i="15"/>
  <c r="P13" i="15" l="1"/>
  <c r="P14" i="15"/>
  <c r="P15" i="15"/>
  <c r="P16" i="15"/>
  <c r="P17" i="15"/>
  <c r="Q13" i="15" l="1"/>
  <c r="Q14" i="15"/>
  <c r="Q15" i="15"/>
  <c r="Q16" i="15"/>
  <c r="K17" i="15" l="1"/>
  <c r="L18" i="15"/>
  <c r="Y12" i="15"/>
  <c r="Y18" i="15" s="1"/>
  <c r="AB17" i="15" l="1"/>
  <c r="AA17" i="15"/>
  <c r="Y14" i="15"/>
  <c r="K14" i="15"/>
  <c r="Y13" i="15"/>
  <c r="Y15" i="15"/>
  <c r="Y16" i="15"/>
  <c r="J18" i="15" l="1"/>
  <c r="K13" i="15" l="1"/>
  <c r="K15" i="15"/>
  <c r="K16" i="15"/>
  <c r="AB12" i="15" l="1"/>
  <c r="P12" i="15" l="1"/>
  <c r="AA12" i="15"/>
  <c r="AA18" i="15" s="1"/>
  <c r="J19" i="15" s="1"/>
  <c r="AB18" i="15"/>
  <c r="I18" i="15"/>
  <c r="H18" i="15"/>
  <c r="G18" i="15"/>
  <c r="F18" i="15"/>
  <c r="E18" i="15"/>
  <c r="D18" i="15"/>
  <c r="C18" i="15"/>
  <c r="X19" i="15" l="1"/>
  <c r="P18" i="15"/>
</calcChain>
</file>

<file path=xl/comments1.xml><?xml version="1.0" encoding="utf-8"?>
<comments xmlns="http://schemas.openxmlformats.org/spreadsheetml/2006/main">
  <authors>
    <author>蕭積曄</author>
  </authors>
  <commentList>
    <comment ref="Q9" authorId="0">
      <text>
        <r>
          <rPr>
            <b/>
            <sz val="11"/>
            <color indexed="81"/>
            <rFont val="細明體"/>
            <family val="3"/>
            <charset val="136"/>
          </rPr>
          <t>已設定自動帶入投保級距方式，倘有不同者請自行填寫</t>
        </r>
        <r>
          <rPr>
            <b/>
            <sz val="11"/>
            <color indexed="81"/>
            <rFont val="Tahoma"/>
            <family val="2"/>
          </rPr>
          <t>{</t>
        </r>
        <r>
          <rPr>
            <b/>
            <sz val="11"/>
            <color indexed="81"/>
            <rFont val="細明體"/>
            <family val="3"/>
            <charset val="136"/>
          </rPr>
          <t>投保金額</t>
        </r>
        <r>
          <rPr>
            <b/>
            <sz val="11"/>
            <color indexed="81"/>
            <rFont val="Tahoma"/>
            <family val="2"/>
          </rPr>
          <t>}</t>
        </r>
        <r>
          <rPr>
            <b/>
            <sz val="11"/>
            <color indexed="81"/>
            <rFont val="細明體"/>
            <family val="3"/>
            <charset val="136"/>
          </rPr>
          <t>。</t>
        </r>
      </text>
    </comment>
    <comment ref="R9" authorId="0">
      <text>
        <r>
          <rPr>
            <b/>
            <sz val="11"/>
            <color indexed="81"/>
            <rFont val="細明體"/>
            <family val="3"/>
            <charset val="136"/>
          </rPr>
          <t>已設定自動帶入投保級距方式，倘有不同者請自行填寫</t>
        </r>
        <r>
          <rPr>
            <b/>
            <sz val="11"/>
            <color indexed="81"/>
            <rFont val="Tahoma"/>
            <family val="2"/>
          </rPr>
          <t>{</t>
        </r>
        <r>
          <rPr>
            <b/>
            <sz val="11"/>
            <color indexed="81"/>
            <rFont val="細明體"/>
            <family val="3"/>
            <charset val="136"/>
          </rPr>
          <t>投保金額</t>
        </r>
        <r>
          <rPr>
            <b/>
            <sz val="11"/>
            <color indexed="81"/>
            <rFont val="Tahoma"/>
            <family val="2"/>
          </rPr>
          <t>}</t>
        </r>
        <r>
          <rPr>
            <b/>
            <sz val="11"/>
            <color indexed="81"/>
            <rFont val="細明體"/>
            <family val="3"/>
            <charset val="136"/>
          </rPr>
          <t>。</t>
        </r>
      </text>
    </comment>
    <comment ref="AA9" authorId="0">
      <text>
        <r>
          <rPr>
            <b/>
            <sz val="11"/>
            <color indexed="81"/>
            <rFont val="細明體"/>
            <family val="3"/>
            <charset val="136"/>
          </rPr>
          <t>已設定依比例扣減扣，倘有不同計算方式者請自行填寫{金額}。</t>
        </r>
      </text>
    </comment>
    <comment ref="AB9" authorId="0">
      <text>
        <r>
          <rPr>
            <b/>
            <sz val="11"/>
            <color indexed="81"/>
            <rFont val="細明體"/>
            <family val="3"/>
            <charset val="136"/>
          </rPr>
          <t>已設定依比例扣減扣，倘有不同計算方式者請自行填寫</t>
        </r>
        <r>
          <rPr>
            <b/>
            <sz val="11"/>
            <color indexed="81"/>
            <rFont val="Tahoma"/>
            <family val="2"/>
          </rPr>
          <t>{</t>
        </r>
        <r>
          <rPr>
            <b/>
            <sz val="11"/>
            <color indexed="81"/>
            <rFont val="細明體"/>
            <family val="3"/>
            <charset val="136"/>
          </rPr>
          <t>金額</t>
        </r>
        <r>
          <rPr>
            <b/>
            <sz val="11"/>
            <color indexed="81"/>
            <rFont val="Tahoma"/>
            <family val="2"/>
          </rPr>
          <t>}</t>
        </r>
        <r>
          <rPr>
            <b/>
            <sz val="11"/>
            <color indexed="81"/>
            <rFont val="細明體"/>
            <family val="3"/>
            <charset val="136"/>
          </rPr>
          <t>。</t>
        </r>
      </text>
    </comment>
  </commentList>
</comments>
</file>

<file path=xl/sharedStrings.xml><?xml version="1.0" encoding="utf-8"?>
<sst xmlns="http://schemas.openxmlformats.org/spreadsheetml/2006/main" count="62" uniqueCount="59">
  <si>
    <t>月份</t>
    <phoneticPr fontId="2" type="noConversion"/>
  </si>
  <si>
    <t>小計</t>
  </si>
  <si>
    <t>人員姓名</t>
  </si>
  <si>
    <t>在職日期</t>
  </si>
  <si>
    <t>變更次數</t>
  </si>
  <si>
    <t>姓名</t>
    <phoneticPr fontId="2" type="noConversion"/>
  </si>
  <si>
    <t>經手人：                    出納：                    會計：                    單位主管：</t>
  </si>
  <si>
    <t>臺中市家庭暴力及性侵害防治中心人事費補助簽領單(薪資、勞、健保、勞退費用)</t>
    <phoneticPr fontId="2" type="noConversion"/>
  </si>
  <si>
    <t>專科社會工作師證照薪點</t>
  </si>
  <si>
    <t>年資薪點</t>
    <phoneticPr fontId="2" type="noConversion"/>
  </si>
  <si>
    <t>學歷薪點</t>
    <phoneticPr fontId="2" type="noConversion"/>
  </si>
  <si>
    <t>風險等級薪點</t>
    <phoneticPr fontId="2" type="noConversion"/>
  </si>
  <si>
    <t>薪俸</t>
    <phoneticPr fontId="2" type="noConversion"/>
  </si>
  <si>
    <t>薪點</t>
    <phoneticPr fontId="2" type="noConversion"/>
  </si>
  <si>
    <t>社會工作師證書或執業執照薪點</t>
    <phoneticPr fontId="2" type="noConversion"/>
  </si>
  <si>
    <t>代扣項目</t>
    <phoneticPr fontId="2" type="noConversion"/>
  </si>
  <si>
    <t>雇主負擔</t>
    <phoneticPr fontId="2" type="noConversion"/>
  </si>
  <si>
    <t>自行負擔</t>
    <phoneticPr fontId="2" type="noConversion"/>
  </si>
  <si>
    <t>給付金額</t>
    <phoneticPr fontId="2" type="noConversion"/>
  </si>
  <si>
    <t>投保起</t>
    <phoneticPr fontId="2" type="noConversion"/>
  </si>
  <si>
    <t>投保訖</t>
    <phoneticPr fontId="2" type="noConversion"/>
  </si>
  <si>
    <t>勞保
費用</t>
    <phoneticPr fontId="2" type="noConversion"/>
  </si>
  <si>
    <t>勞退
費用</t>
    <phoneticPr fontId="2" type="noConversion"/>
  </si>
  <si>
    <t>健保
費用</t>
    <phoneticPr fontId="2" type="noConversion"/>
  </si>
  <si>
    <r>
      <t xml:space="preserve">簽領人
</t>
    </r>
    <r>
      <rPr>
        <sz val="10"/>
        <color theme="1"/>
        <rFont val="標楷體"/>
        <family val="4"/>
        <charset val="136"/>
      </rPr>
      <t>（簽名或蓋章）</t>
    </r>
    <phoneticPr fontId="2" type="noConversion"/>
  </si>
  <si>
    <t>年終</t>
    <phoneticPr fontId="2" type="noConversion"/>
  </si>
  <si>
    <t>單位名稱：</t>
    <phoneticPr fontId="2" type="noConversion"/>
  </si>
  <si>
    <t>標案名稱：</t>
    <phoneticPr fontId="2" type="noConversion"/>
  </si>
  <si>
    <t>專責人員變更情形(請填寫本年度人員變更情形，若均未變更，僅需填寫第一欄)：</t>
    <phoneticPr fontId="2" type="noConversion"/>
  </si>
  <si>
    <t>身份證字號</t>
    <phoneticPr fontId="2" type="noConversion"/>
  </si>
  <si>
    <t>備註</t>
    <phoneticPr fontId="2" type="noConversion"/>
  </si>
  <si>
    <t>1. 補助人員變更情形(請填寫本年度人員變更情形，若均未變更，僅需填寫第一欄)。
2. 每位工作人員填寫1份；加給項目請逐項臚列(請參照薪點表填寫)。
3. 核銷時請檢附當年度歷次簽領單影本。
4. 為維繫專業人員士氣與勞動權益，展現組織責信，人事費補助款應如實給薪、核銷。如有不當使用或強迫回捐情事，須付相關法律責任。</t>
    <phoneticPr fontId="2" type="noConversion"/>
  </si>
  <si>
    <t>薪俸
總計</t>
    <phoneticPr fontId="2" type="noConversion"/>
  </si>
  <si>
    <t>等級</t>
    <phoneticPr fontId="2" type="noConversion"/>
  </si>
  <si>
    <t>勞保級距</t>
    <phoneticPr fontId="2" type="noConversion"/>
  </si>
  <si>
    <t>等級</t>
    <phoneticPr fontId="2" type="noConversion"/>
  </si>
  <si>
    <t>勞保投保級距</t>
    <phoneticPr fontId="2" type="noConversion"/>
  </si>
  <si>
    <t>健保級距</t>
    <phoneticPr fontId="2" type="noConversion"/>
  </si>
  <si>
    <t>實付
金額</t>
    <phoneticPr fontId="2" type="noConversion"/>
  </si>
  <si>
    <t>學歷</t>
    <phoneticPr fontId="2" type="noConversion"/>
  </si>
  <si>
    <t>社會工作師證書或執業執照</t>
  </si>
  <si>
    <t>專科社會工作師證照</t>
  </si>
  <si>
    <t>風險等級</t>
  </si>
  <si>
    <t>年資</t>
    <phoneticPr fontId="2" type="noConversion"/>
  </si>
  <si>
    <t>其他
給付</t>
    <phoneticPr fontId="2" type="noConversion"/>
  </si>
  <si>
    <t>說明</t>
    <phoneticPr fontId="2" type="noConversion"/>
  </si>
  <si>
    <t>機構給付金額</t>
    <phoneticPr fontId="2" type="noConversion"/>
  </si>
  <si>
    <t>基礎
薪水</t>
    <phoneticPr fontId="2" type="noConversion"/>
  </si>
  <si>
    <t>基礎</t>
    <phoneticPr fontId="2" type="noConversion"/>
  </si>
  <si>
    <t>薪俸項目（政府）</t>
    <phoneticPr fontId="2" type="noConversion"/>
  </si>
  <si>
    <t>合計</t>
    <phoneticPr fontId="2" type="noConversion"/>
  </si>
  <si>
    <t>機構請領金額</t>
    <phoneticPr fontId="2" type="noConversion"/>
  </si>
  <si>
    <t>政府補助金額</t>
    <phoneticPr fontId="2" type="noConversion"/>
  </si>
  <si>
    <t>政府補助金額</t>
    <phoneticPr fontId="2" type="noConversion"/>
  </si>
  <si>
    <t>單位自籌金額</t>
    <phoneticPr fontId="2" type="noConversion"/>
  </si>
  <si>
    <t>單位自籌金額</t>
    <phoneticPr fontId="2" type="noConversion"/>
  </si>
  <si>
    <t>機構
扣款</t>
    <phoneticPr fontId="2" type="noConversion"/>
  </si>
  <si>
    <t>契約補金額上限</t>
    <phoneticPr fontId="2" type="noConversion"/>
  </si>
  <si>
    <t>健保投保級距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</si>
</sst>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#,##0_ "/>
    <numFmt numFmtId="177" formatCode="0.0000"/>
    <numFmt numFmtId="178" formatCode="m&quot;月&quot;d&quot;日&quot;"/>
    <numFmt numFmtId="179" formatCode="_-* #,##0_-;\-* #,##0_-;_-* &quot;-&quot;??_-;_-@_-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1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rgb="FF00000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b/>
      <sz val="11"/>
      <color indexed="81"/>
      <name val="細明體"/>
      <family val="3"/>
      <charset val="136"/>
    </font>
    <font>
      <b/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12" fillId="5" borderId="3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1" applyNumberFormat="1" applyFont="1" applyFill="1" applyBorder="1" applyAlignment="1" applyProtection="1">
      <alignment horizontal="right" vertical="center"/>
      <protection locked="0"/>
    </xf>
    <xf numFmtId="176" fontId="7" fillId="0" borderId="1" xfId="0" applyNumberFormat="1" applyFont="1" applyFill="1" applyBorder="1" applyAlignment="1" applyProtection="1">
      <alignment horizontal="right" vertical="center"/>
      <protection locked="0"/>
    </xf>
    <xf numFmtId="176" fontId="7" fillId="3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15" fillId="0" borderId="0" xfId="0" applyFont="1" applyFill="1" applyProtection="1">
      <alignment vertical="center"/>
    </xf>
    <xf numFmtId="176" fontId="7" fillId="3" borderId="17" xfId="0" applyNumberFormat="1" applyFont="1" applyFill="1" applyBorder="1" applyAlignment="1" applyProtection="1">
      <alignment horizontal="right" vertical="center"/>
    </xf>
    <xf numFmtId="176" fontId="0" fillId="0" borderId="0" xfId="0" applyNumberFormat="1" applyProtection="1">
      <alignment vertical="center"/>
    </xf>
    <xf numFmtId="177" fontId="4" fillId="0" borderId="0" xfId="0" applyNumberFormat="1" applyFont="1" applyProtection="1">
      <alignment vertical="center"/>
    </xf>
    <xf numFmtId="1" fontId="4" fillId="0" borderId="0" xfId="0" applyNumberFormat="1" applyFont="1" applyProtection="1">
      <alignment vertical="center"/>
    </xf>
    <xf numFmtId="176" fontId="4" fillId="0" borderId="0" xfId="0" applyNumberFormat="1" applyFont="1" applyProtection="1">
      <alignment vertical="center"/>
    </xf>
    <xf numFmtId="176" fontId="8" fillId="0" borderId="0" xfId="0" applyNumberFormat="1" applyFont="1" applyProtection="1">
      <alignment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178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176" fontId="7" fillId="7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17" xfId="0" applyNumberFormat="1" applyFont="1" applyFill="1" applyBorder="1" applyAlignment="1" applyProtection="1">
      <alignment horizontal="center" vertical="center"/>
    </xf>
    <xf numFmtId="17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1" xfId="0" applyNumberFormat="1" applyFont="1" applyFill="1" applyBorder="1" applyAlignment="1" applyProtection="1">
      <alignment horizontal="right" vertical="center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176" fontId="7" fillId="0" borderId="17" xfId="0" applyNumberFormat="1" applyFont="1" applyFill="1" applyBorder="1" applyAlignment="1" applyProtection="1">
      <alignment horizontal="center" vertical="center"/>
    </xf>
    <xf numFmtId="176" fontId="7" fillId="0" borderId="3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176" fontId="15" fillId="0" borderId="21" xfId="0" applyNumberFormat="1" applyFont="1" applyFill="1" applyBorder="1" applyAlignment="1" applyProtection="1">
      <alignment horizontal="center" vertical="center"/>
    </xf>
    <xf numFmtId="176" fontId="15" fillId="0" borderId="22" xfId="0" applyNumberFormat="1" applyFont="1" applyFill="1" applyBorder="1" applyAlignment="1" applyProtection="1">
      <alignment horizontal="center" vertical="center"/>
    </xf>
    <xf numFmtId="176" fontId="15" fillId="0" borderId="23" xfId="0" applyNumberFormat="1" applyFont="1" applyFill="1" applyBorder="1" applyAlignment="1" applyProtection="1">
      <alignment horizontal="center" vertical="center"/>
    </xf>
    <xf numFmtId="176" fontId="15" fillId="0" borderId="19" xfId="0" applyNumberFormat="1" applyFont="1" applyFill="1" applyBorder="1" applyAlignment="1" applyProtection="1">
      <alignment horizontal="center" vertical="center"/>
    </xf>
    <xf numFmtId="176" fontId="15" fillId="0" borderId="20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 applyProtection="1">
      <alignment horizontal="center" vertical="center" wrapText="1"/>
    </xf>
    <xf numFmtId="176" fontId="7" fillId="0" borderId="25" xfId="0" applyNumberFormat="1" applyFont="1" applyFill="1" applyBorder="1" applyAlignment="1" applyProtection="1">
      <alignment horizontal="center" vertical="center"/>
    </xf>
    <xf numFmtId="176" fontId="7" fillId="0" borderId="26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/>
    </xf>
    <xf numFmtId="176" fontId="7" fillId="0" borderId="18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distributed" vertical="distributed"/>
    </xf>
    <xf numFmtId="0" fontId="3" fillId="0" borderId="8" xfId="0" applyFont="1" applyBorder="1" applyAlignment="1" applyProtection="1">
      <alignment horizontal="distributed" vertical="distributed" wrapText="1"/>
    </xf>
    <xf numFmtId="0" fontId="3" fillId="0" borderId="9" xfId="0" applyFont="1" applyBorder="1" applyAlignment="1" applyProtection="1">
      <alignment horizontal="distributed" vertical="distributed" wrapText="1"/>
    </xf>
    <xf numFmtId="0" fontId="3" fillId="0" borderId="7" xfId="0" applyFont="1" applyBorder="1" applyAlignment="1" applyProtection="1">
      <alignment horizontal="distributed" vertical="distributed" wrapText="1"/>
    </xf>
    <xf numFmtId="0" fontId="3" fillId="0" borderId="10" xfId="0" applyFont="1" applyBorder="1" applyAlignment="1" applyProtection="1">
      <alignment horizontal="distributed" vertical="distributed" wrapText="1"/>
    </xf>
    <xf numFmtId="0" fontId="3" fillId="0" borderId="11" xfId="0" applyFont="1" applyBorder="1" applyAlignment="1" applyProtection="1">
      <alignment horizontal="distributed" vertical="distributed" wrapText="1"/>
    </xf>
    <xf numFmtId="0" fontId="3" fillId="0" borderId="4" xfId="0" applyFont="1" applyBorder="1" applyAlignment="1" applyProtection="1">
      <alignment horizontal="distributed" vertical="distributed" wrapText="1"/>
    </xf>
    <xf numFmtId="0" fontId="3" fillId="0" borderId="12" xfId="0" applyFont="1" applyBorder="1" applyAlignment="1" applyProtection="1">
      <alignment horizontal="distributed" vertical="distributed" wrapText="1"/>
    </xf>
    <xf numFmtId="0" fontId="3" fillId="0" borderId="13" xfId="0" applyFont="1" applyBorder="1" applyAlignment="1" applyProtection="1">
      <alignment horizontal="distributed" vertical="distributed" wrapText="1"/>
    </xf>
    <xf numFmtId="0" fontId="3" fillId="0" borderId="5" xfId="0" applyFont="1" applyBorder="1" applyAlignment="1" applyProtection="1">
      <alignment horizontal="distributed" vertical="distributed" wrapText="1"/>
    </xf>
    <xf numFmtId="0" fontId="3" fillId="0" borderId="14" xfId="0" applyFont="1" applyBorder="1" applyAlignment="1" applyProtection="1">
      <alignment horizontal="distributed" vertical="distributed" wrapText="1"/>
    </xf>
    <xf numFmtId="0" fontId="3" fillId="0" borderId="15" xfId="0" applyFont="1" applyBorder="1" applyAlignment="1" applyProtection="1">
      <alignment horizontal="distributed" vertical="distributed" wrapText="1"/>
    </xf>
    <xf numFmtId="0" fontId="3" fillId="0" borderId="6" xfId="0" applyFont="1" applyBorder="1" applyAlignment="1" applyProtection="1">
      <alignment horizontal="distributed" vertical="distributed" wrapText="1"/>
    </xf>
    <xf numFmtId="0" fontId="4" fillId="0" borderId="1" xfId="0" applyFont="1" applyBorder="1" applyAlignment="1" applyProtection="1">
      <alignment horizontal="center" vertical="center"/>
    </xf>
    <xf numFmtId="176" fontId="4" fillId="3" borderId="1" xfId="0" applyNumberFormat="1" applyFont="1" applyFill="1" applyBorder="1" applyAlignment="1" applyProtection="1">
      <alignment horizontal="right" vertical="center"/>
    </xf>
    <xf numFmtId="176" fontId="4" fillId="3" borderId="17" xfId="0" applyNumberFormat="1" applyFont="1" applyFill="1" applyBorder="1" applyAlignment="1" applyProtection="1">
      <alignment horizontal="righ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CCFFFF"/>
      <color rgb="FFFFCCFF"/>
      <color rgb="FFCC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25"/>
  <sheetViews>
    <sheetView tabSelected="1" topLeftCell="A3" zoomScale="90" zoomScaleNormal="90" zoomScaleSheetLayoutView="90" workbookViewId="0">
      <selection activeCell="G12" sqref="G12"/>
    </sheetView>
  </sheetViews>
  <sheetFormatPr defaultColWidth="10.6640625" defaultRowHeight="16.2" x14ac:dyDescent="0.3"/>
  <cols>
    <col min="1" max="1" width="3.33203125" style="13" customWidth="1"/>
    <col min="2" max="3" width="7.5546875" style="13" bestFit="1" customWidth="1"/>
    <col min="4" max="8" width="6.77734375" style="13" customWidth="1"/>
    <col min="9" max="9" width="6.77734375" style="13" bestFit="1" customWidth="1"/>
    <col min="10" max="10" width="6.77734375" style="13" customWidth="1"/>
    <col min="11" max="11" width="10.5546875" style="13" bestFit="1" customWidth="1"/>
    <col min="12" max="15" width="6.77734375" style="13" customWidth="1"/>
    <col min="16" max="16" width="7.5546875" style="13" bestFit="1" customWidth="1"/>
    <col min="17" max="23" width="6.77734375" style="13" customWidth="1"/>
    <col min="24" max="28" width="6.77734375" style="11" customWidth="1"/>
    <col min="29" max="29" width="8.77734375" style="13" customWidth="1"/>
    <col min="30" max="32" width="10.6640625" style="11"/>
    <col min="33" max="16384" width="10.6640625" style="13"/>
  </cols>
  <sheetData>
    <row r="1" spans="1:31" s="10" customFormat="1" ht="22.2" customHeight="1" x14ac:dyDescent="0.3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</row>
    <row r="2" spans="1:31" s="11" customFormat="1" ht="16.2" customHeight="1" x14ac:dyDescent="0.3">
      <c r="A2" s="87" t="s">
        <v>26</v>
      </c>
      <c r="B2" s="87"/>
      <c r="C2" s="87"/>
      <c r="D2" s="22"/>
      <c r="E2" s="22"/>
      <c r="F2" s="22"/>
      <c r="G2" s="22"/>
      <c r="H2" s="22"/>
      <c r="I2" s="22"/>
      <c r="J2" s="22"/>
      <c r="K2" s="22"/>
      <c r="L2" s="22"/>
      <c r="M2" s="22"/>
      <c r="N2" s="87" t="s">
        <v>27</v>
      </c>
      <c r="O2" s="87"/>
      <c r="P2" s="87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31" s="11" customFormat="1" ht="16.8" thickBot="1" x14ac:dyDescent="0.35">
      <c r="A3" s="83" t="s">
        <v>28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pans="1:31" s="11" customFormat="1" ht="16.8" customHeight="1" thickBot="1" x14ac:dyDescent="0.35">
      <c r="A4" s="88" t="s">
        <v>4</v>
      </c>
      <c r="B4" s="89"/>
      <c r="C4" s="90"/>
      <c r="D4" s="79">
        <v>1</v>
      </c>
      <c r="E4" s="80"/>
      <c r="F4" s="79">
        <v>2</v>
      </c>
      <c r="G4" s="80"/>
      <c r="H4" s="79">
        <v>3</v>
      </c>
      <c r="I4" s="80"/>
      <c r="J4" s="79">
        <v>4</v>
      </c>
      <c r="K4" s="80"/>
      <c r="L4" s="79">
        <v>5</v>
      </c>
      <c r="M4" s="80"/>
      <c r="N4" s="79">
        <v>6</v>
      </c>
      <c r="O4" s="80"/>
      <c r="P4" s="12"/>
      <c r="Q4" s="12"/>
      <c r="R4" s="12"/>
      <c r="S4" s="12"/>
      <c r="AC4" s="12"/>
    </row>
    <row r="5" spans="1:31" s="11" customFormat="1" ht="16.2" customHeight="1" x14ac:dyDescent="0.3">
      <c r="A5" s="91" t="s">
        <v>2</v>
      </c>
      <c r="B5" s="92"/>
      <c r="C5" s="93"/>
      <c r="D5" s="73"/>
      <c r="E5" s="74"/>
      <c r="F5" s="73"/>
      <c r="G5" s="74"/>
      <c r="H5" s="73"/>
      <c r="I5" s="74"/>
      <c r="J5" s="73"/>
      <c r="K5" s="74"/>
      <c r="L5" s="73"/>
      <c r="M5" s="74"/>
      <c r="N5" s="73"/>
      <c r="O5" s="74"/>
      <c r="P5" s="12"/>
      <c r="Q5" s="12"/>
      <c r="R5" s="12"/>
      <c r="S5" s="12"/>
      <c r="AC5" s="12"/>
    </row>
    <row r="6" spans="1:31" s="11" customFormat="1" ht="16.2" customHeight="1" x14ac:dyDescent="0.3">
      <c r="A6" s="94" t="s">
        <v>29</v>
      </c>
      <c r="B6" s="95"/>
      <c r="C6" s="96"/>
      <c r="D6" s="77"/>
      <c r="E6" s="78"/>
      <c r="F6" s="77"/>
      <c r="G6" s="78"/>
      <c r="H6" s="77"/>
      <c r="I6" s="78"/>
      <c r="J6" s="77"/>
      <c r="K6" s="78"/>
      <c r="L6" s="77"/>
      <c r="M6" s="78"/>
      <c r="N6" s="77"/>
      <c r="O6" s="78"/>
      <c r="P6" s="12"/>
      <c r="Q6" s="12"/>
      <c r="R6" s="12"/>
      <c r="S6" s="12"/>
      <c r="AC6" s="12"/>
    </row>
    <row r="7" spans="1:31" s="11" customFormat="1" ht="16.8" customHeight="1" thickBot="1" x14ac:dyDescent="0.35">
      <c r="A7" s="97" t="s">
        <v>3</v>
      </c>
      <c r="B7" s="98"/>
      <c r="C7" s="99"/>
      <c r="D7" s="75"/>
      <c r="E7" s="76"/>
      <c r="F7" s="75"/>
      <c r="G7" s="76"/>
      <c r="H7" s="75"/>
      <c r="I7" s="76"/>
      <c r="J7" s="75"/>
      <c r="K7" s="76"/>
      <c r="L7" s="75"/>
      <c r="M7" s="76"/>
      <c r="N7" s="75"/>
      <c r="O7" s="76"/>
      <c r="P7" s="12"/>
      <c r="Q7" s="12"/>
      <c r="R7" s="12"/>
      <c r="S7" s="12"/>
      <c r="AC7" s="12"/>
    </row>
    <row r="8" spans="1:31" ht="4.05" customHeight="1" x14ac:dyDescent="0.3">
      <c r="X8" s="13"/>
      <c r="Y8" s="13"/>
      <c r="Z8" s="13"/>
      <c r="AA8" s="13"/>
      <c r="AB8" s="13"/>
      <c r="AD8" s="13"/>
    </row>
    <row r="9" spans="1:31" s="12" customFormat="1" ht="16.2" customHeight="1" x14ac:dyDescent="0.3">
      <c r="A9" s="85" t="s">
        <v>0</v>
      </c>
      <c r="B9" s="85" t="s">
        <v>5</v>
      </c>
      <c r="C9" s="50" t="s">
        <v>18</v>
      </c>
      <c r="D9" s="50"/>
      <c r="E9" s="50"/>
      <c r="F9" s="50"/>
      <c r="G9" s="50"/>
      <c r="H9" s="50"/>
      <c r="I9" s="50"/>
      <c r="J9" s="50"/>
      <c r="K9" s="72" t="s">
        <v>15</v>
      </c>
      <c r="L9" s="72"/>
      <c r="M9" s="72"/>
      <c r="N9" s="72"/>
      <c r="O9" s="72"/>
      <c r="P9" s="82" t="s">
        <v>38</v>
      </c>
      <c r="Q9" s="50" t="s">
        <v>36</v>
      </c>
      <c r="R9" s="50" t="s">
        <v>58</v>
      </c>
      <c r="S9" s="50" t="s">
        <v>19</v>
      </c>
      <c r="T9" s="50" t="s">
        <v>20</v>
      </c>
      <c r="U9" s="46" t="s">
        <v>16</v>
      </c>
      <c r="V9" s="47"/>
      <c r="W9" s="47"/>
      <c r="X9" s="47"/>
      <c r="Y9" s="47"/>
      <c r="Z9" s="51"/>
      <c r="AA9" s="40" t="s">
        <v>53</v>
      </c>
      <c r="AB9" s="40" t="s">
        <v>55</v>
      </c>
      <c r="AC9" s="50" t="s">
        <v>24</v>
      </c>
    </row>
    <row r="10" spans="1:31" ht="16.5" customHeight="1" x14ac:dyDescent="0.3">
      <c r="A10" s="85"/>
      <c r="B10" s="85"/>
      <c r="C10" s="46" t="s">
        <v>49</v>
      </c>
      <c r="D10" s="47"/>
      <c r="E10" s="47"/>
      <c r="F10" s="47"/>
      <c r="G10" s="47"/>
      <c r="H10" s="47"/>
      <c r="I10" s="47"/>
      <c r="J10" s="85" t="s">
        <v>46</v>
      </c>
      <c r="K10" s="50" t="s">
        <v>32</v>
      </c>
      <c r="L10" s="50" t="s">
        <v>56</v>
      </c>
      <c r="M10" s="72" t="s">
        <v>17</v>
      </c>
      <c r="N10" s="72"/>
      <c r="O10" s="72"/>
      <c r="P10" s="82"/>
      <c r="Q10" s="50"/>
      <c r="R10" s="50"/>
      <c r="S10" s="50"/>
      <c r="T10" s="50"/>
      <c r="U10" s="40" t="s">
        <v>57</v>
      </c>
      <c r="V10" s="50" t="s">
        <v>21</v>
      </c>
      <c r="W10" s="50" t="s">
        <v>22</v>
      </c>
      <c r="X10" s="50" t="s">
        <v>23</v>
      </c>
      <c r="Y10" s="50" t="s">
        <v>50</v>
      </c>
      <c r="Z10" s="50" t="s">
        <v>51</v>
      </c>
      <c r="AA10" s="41"/>
      <c r="AB10" s="41"/>
      <c r="AC10" s="50"/>
      <c r="AD10" s="13"/>
    </row>
    <row r="11" spans="1:31" ht="37.799999999999997" x14ac:dyDescent="0.3">
      <c r="A11" s="85"/>
      <c r="B11" s="85"/>
      <c r="C11" s="20" t="s">
        <v>47</v>
      </c>
      <c r="D11" s="20" t="s">
        <v>43</v>
      </c>
      <c r="E11" s="20" t="s">
        <v>39</v>
      </c>
      <c r="F11" s="34" t="s">
        <v>40</v>
      </c>
      <c r="G11" s="23" t="s">
        <v>41</v>
      </c>
      <c r="H11" s="21" t="s">
        <v>42</v>
      </c>
      <c r="I11" s="21" t="s">
        <v>44</v>
      </c>
      <c r="J11" s="85"/>
      <c r="K11" s="50"/>
      <c r="L11" s="50"/>
      <c r="M11" s="21" t="s">
        <v>21</v>
      </c>
      <c r="N11" s="21" t="s">
        <v>22</v>
      </c>
      <c r="O11" s="21" t="s">
        <v>23</v>
      </c>
      <c r="P11" s="82"/>
      <c r="Q11" s="50"/>
      <c r="R11" s="50"/>
      <c r="S11" s="50"/>
      <c r="T11" s="50"/>
      <c r="U11" s="42"/>
      <c r="V11" s="50"/>
      <c r="W11" s="50"/>
      <c r="X11" s="50"/>
      <c r="Y11" s="50"/>
      <c r="Z11" s="50"/>
      <c r="AA11" s="42"/>
      <c r="AB11" s="42"/>
      <c r="AC11" s="50"/>
      <c r="AD11" s="13"/>
    </row>
    <row r="12" spans="1:31" ht="60" customHeight="1" x14ac:dyDescent="0.3">
      <c r="A12" s="15">
        <v>1</v>
      </c>
      <c r="B12" s="15"/>
      <c r="C12" s="16"/>
      <c r="D12" s="17"/>
      <c r="E12" s="17"/>
      <c r="F12" s="17"/>
      <c r="G12" s="17"/>
      <c r="H12" s="17"/>
      <c r="I12" s="17"/>
      <c r="J12" s="17"/>
      <c r="K12" s="39">
        <f>SUM(C12:J12)</f>
        <v>0</v>
      </c>
      <c r="L12" s="17"/>
      <c r="M12" s="17"/>
      <c r="N12" s="17"/>
      <c r="O12" s="17"/>
      <c r="P12" s="39">
        <f>K12-SUM(L12:O12)</f>
        <v>0</v>
      </c>
      <c r="Q12" s="35">
        <f>IF(B12="",,IF(K12&gt;45800,45800,CHOOSE(MATCH(K12,項目!$J$2:$J$35,-1),項目!$J$2,項目!$J$3,項目!$J$4,項目!$J$5,項目!$J$6,項目!$J$7,項目!$J$8,項目!$J$9,項目!$J$10,項目!$J$11)))</f>
        <v>0</v>
      </c>
      <c r="R12" s="35">
        <f>IF(B12="",,IF(K12&gt;150000,150000,CHOOSE(MATCH(K12,項目!$L$2:$L$62,-1),項目!$L$2,項目!$L$3,項目!$L$4,項目!$L$5,項目!$L$6,項目!$L$7,項目!$L$8,項目!$L$9,項目!$L$10,項目!$L$11,項目!$L$12,項目!$L$13,項目!$L$14,項目!$L$15,項目!$L$16,項目!$L$17,項目!$L$18,項目!$L$19,項目!$L$20,項目!$L$21,項目!$L$22,項目!$L$23,項目!$L$24,項目!$L$25,項目!$L$26,項目!$L$27,項目!$L$28,項目!$L$29,項目!$L$30,項目!$L$31,項目!$L$32,項目!$L$33,項目!$L$34,項目!$L$35,項目!$L$36,項目!$L$37,項目!$L$38,項目!$L$39,項目!$L$40,項目!$L$41,項目!$L$42,項目!$L$43,項目!$L$44,項目!$L$45,項目!$L$46,項目!$L$47,項目!$L$48,項目!$L$49,項目!$L$50,項目!$L$51,項目!$L$52,項目!$L$53,項目!$L$54,項目!$L$55,項目!$L$56,項目!$L$57,項目!$L$58,項目!$L$59,項目!$L$60,項目!$L$61,項目!$L$62)))</f>
        <v>0</v>
      </c>
      <c r="S12" s="32"/>
      <c r="T12" s="33"/>
      <c r="U12" s="37"/>
      <c r="V12" s="17"/>
      <c r="W12" s="17"/>
      <c r="X12" s="17"/>
      <c r="Y12" s="18">
        <f>SUM(V12:X12)</f>
        <v>0</v>
      </c>
      <c r="Z12" s="18">
        <f>IF(SUM(V12:X12)&gt;U12,U12,SUM(V12:X12))</f>
        <v>0</v>
      </c>
      <c r="AA12" s="35">
        <f>IF(B12="",,IF(J12=0,SUM(C12:I12)-L12,SUM(C12:I12)-ROUNDDOWN(L12*(1-J12/K12),0))+Z12)</f>
        <v>0</v>
      </c>
      <c r="AB12" s="35">
        <f>IF(B12="",,IF(L12&gt;=0,J12-ROUNDUP(L12*(J12/K12),0),0)+IF(SUM(V12:X12)&gt;U12,SUM(V12:X12)-U12,0))</f>
        <v>0</v>
      </c>
      <c r="AC12" s="19"/>
      <c r="AD12" s="29"/>
      <c r="AE12" s="26"/>
    </row>
    <row r="13" spans="1:31" ht="60" customHeight="1" x14ac:dyDescent="0.3">
      <c r="A13" s="15">
        <v>2</v>
      </c>
      <c r="B13" s="15"/>
      <c r="C13" s="16"/>
      <c r="D13" s="17"/>
      <c r="E13" s="17"/>
      <c r="F13" s="17"/>
      <c r="G13" s="17"/>
      <c r="H13" s="17"/>
      <c r="I13" s="17"/>
      <c r="J13" s="17"/>
      <c r="K13" s="39">
        <f t="shared" ref="K13:K17" si="0">SUM(C13:J13)</f>
        <v>0</v>
      </c>
      <c r="L13" s="17"/>
      <c r="M13" s="17"/>
      <c r="N13" s="17"/>
      <c r="O13" s="17"/>
      <c r="P13" s="39">
        <f t="shared" ref="P13:P17" si="1">K13-SUM(L13:O13)</f>
        <v>0</v>
      </c>
      <c r="Q13" s="35">
        <f>IF(B13="",,IF(K13&gt;45800,45800,CHOOSE(MATCH(K13,項目!$J$2:$J$35,-1),項目!$J$2,項目!$J$3,項目!$J$4,項目!$J$5,項目!$J$6,項目!$J$7,項目!$J$8,項目!$J$9,項目!$J$10,項目!$J$11)))</f>
        <v>0</v>
      </c>
      <c r="R13" s="35">
        <f>IF(B13="",,IF(K13&gt;150000,150000,CHOOSE(MATCH(K13,項目!$L$2:$L$62,-1),項目!$L$2,項目!$L$3,項目!$L$4,項目!$L$5,項目!$L$6,項目!$L$7,項目!$L$8,項目!$L$9,項目!$L$10,項目!$L$11,項目!$L$12,項目!$L$13,項目!$L$14,項目!$L$15,項目!$L$16,項目!$L$17,項目!$L$18,項目!$L$19,項目!$L$20,項目!$L$21,項目!$L$22,項目!$L$23,項目!$L$24,項目!$L$25,項目!$L$26,項目!$L$27,項目!$L$28,項目!$L$29,項目!$L$30,項目!$L$31,項目!$L$32,項目!$L$33,項目!$L$34,項目!$L$35,項目!$L$36,項目!$L$37,項目!$L$38,項目!$L$39,項目!$L$40,項目!$L$41,項目!$L$42,項目!$L$43,項目!$L$44,項目!$L$45,項目!$L$46,項目!$L$47,項目!$L$48,項目!$L$49,項目!$L$50,項目!$L$51,項目!$L$52,項目!$L$53,項目!$L$54,項目!$L$55,項目!$L$56,項目!$L$57,項目!$L$58,項目!$L$59,項目!$L$60,項目!$L$61,項目!$L$62)))</f>
        <v>0</v>
      </c>
      <c r="S13" s="33"/>
      <c r="T13" s="33"/>
      <c r="U13" s="38"/>
      <c r="V13" s="17"/>
      <c r="W13" s="17"/>
      <c r="X13" s="17"/>
      <c r="Y13" s="18">
        <f t="shared" ref="Y13:Y16" si="2">SUM(V13:X13)</f>
        <v>0</v>
      </c>
      <c r="Z13" s="18">
        <f t="shared" ref="Z13:Z16" si="3">IF(SUM(V13:X13)&gt;U13,U13,SUM(V13:X13))</f>
        <v>0</v>
      </c>
      <c r="AA13" s="35">
        <f t="shared" ref="AA13:AA16" si="4">IF(B13="",,IF(J13=0,SUM(C13:I13)-L13,SUM(C13:I13)-ROUNDDOWN(L13*(1-J13/K13),0))+Z13)</f>
        <v>0</v>
      </c>
      <c r="AB13" s="35">
        <f t="shared" ref="AB13:AB16" si="5">IF(B13="",,IF(L13&gt;=0,J13-ROUNDUP(L13*(J13/K13),0),0)+IF(SUM(V13:X13)&gt;U13,SUM(V13:X13)-U13,0))</f>
        <v>0</v>
      </c>
      <c r="AC13" s="19"/>
      <c r="AD13" s="13"/>
    </row>
    <row r="14" spans="1:31" ht="60" customHeight="1" x14ac:dyDescent="0.3">
      <c r="A14" s="15">
        <v>3</v>
      </c>
      <c r="B14" s="15"/>
      <c r="C14" s="16"/>
      <c r="D14" s="17"/>
      <c r="E14" s="17"/>
      <c r="F14" s="17"/>
      <c r="G14" s="17"/>
      <c r="H14" s="17"/>
      <c r="I14" s="17"/>
      <c r="J14" s="17"/>
      <c r="K14" s="39">
        <f t="shared" si="0"/>
        <v>0</v>
      </c>
      <c r="L14" s="17"/>
      <c r="M14" s="17"/>
      <c r="N14" s="17"/>
      <c r="O14" s="17"/>
      <c r="P14" s="39">
        <f t="shared" si="1"/>
        <v>0</v>
      </c>
      <c r="Q14" s="35">
        <f>IF(B14="",,IF(K14&gt;45800,45800,CHOOSE(MATCH(K14,項目!$J$2:$J$35,-1),項目!$J$2,項目!$J$3,項目!$J$4,項目!$J$5,項目!$J$6,項目!$J$7,項目!$J$8,項目!$J$9,項目!$J$10,項目!$J$11)))</f>
        <v>0</v>
      </c>
      <c r="R14" s="35">
        <f>IF(B14="",,IF(K14&gt;150000,150000,CHOOSE(MATCH(K14,項目!$L$2:$L$62,-1),項目!$L$2,項目!$L$3,項目!$L$4,項目!$L$5,項目!$L$6,項目!$L$7,項目!$L$8,項目!$L$9,項目!$L$10,項目!$L$11,項目!$L$12,項目!$L$13,項目!$L$14,項目!$L$15,項目!$L$16,項目!$L$17,項目!$L$18,項目!$L$19,項目!$L$20,項目!$L$21,項目!$L$22,項目!$L$23,項目!$L$24,項目!$L$25,項目!$L$26,項目!$L$27,項目!$L$28,項目!$L$29,項目!$L$30,項目!$L$31,項目!$L$32,項目!$L$33,項目!$L$34,項目!$L$35,項目!$L$36,項目!$L$37,項目!$L$38,項目!$L$39,項目!$L$40,項目!$L$41,項目!$L$42,項目!$L$43,項目!$L$44,項目!$L$45,項目!$L$46,項目!$L$47,項目!$L$48,項目!$L$49,項目!$L$50,項目!$L$51,項目!$L$52,項目!$L$53,項目!$L$54,項目!$L$55,項目!$L$56,項目!$L$57,項目!$L$58,項目!$L$59,項目!$L$60,項目!$L$61,項目!$L$62)))</f>
        <v>0</v>
      </c>
      <c r="S14" s="33"/>
      <c r="T14" s="33"/>
      <c r="U14" s="38"/>
      <c r="V14" s="17"/>
      <c r="W14" s="17"/>
      <c r="X14" s="17"/>
      <c r="Y14" s="18">
        <f t="shared" si="2"/>
        <v>0</v>
      </c>
      <c r="Z14" s="18">
        <f t="shared" si="3"/>
        <v>0</v>
      </c>
      <c r="AA14" s="35">
        <f t="shared" si="4"/>
        <v>0</v>
      </c>
      <c r="AB14" s="35">
        <f t="shared" si="5"/>
        <v>0</v>
      </c>
      <c r="AC14" s="19"/>
      <c r="AD14" s="13"/>
      <c r="AE14" s="26"/>
    </row>
    <row r="15" spans="1:31" ht="60" customHeight="1" x14ac:dyDescent="0.3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39">
        <f t="shared" si="0"/>
        <v>0</v>
      </c>
      <c r="L15" s="17"/>
      <c r="M15" s="17"/>
      <c r="N15" s="17"/>
      <c r="O15" s="17"/>
      <c r="P15" s="39">
        <f t="shared" si="1"/>
        <v>0</v>
      </c>
      <c r="Q15" s="35">
        <f>IF(B15="",,IF(K15&gt;45800,45800,CHOOSE(MATCH(K15,項目!$J$2:$J$35,-1),項目!$J$2,項目!$J$3,項目!$J$4,項目!$J$5,項目!$J$6,項目!$J$7,項目!$J$8,項目!$J$9,項目!$J$10,項目!$J$11)))</f>
        <v>0</v>
      </c>
      <c r="R15" s="35">
        <f>IF(B15="",,IF(K15&gt;150000,150000,CHOOSE(MATCH(K15,項目!$L$2:$L$62,-1),項目!$L$2,項目!$L$3,項目!$L$4,項目!$L$5,項目!$L$6,項目!$L$7,項目!$L$8,項目!$L$9,項目!$L$10,項目!$L$11,項目!$L$12,項目!$L$13,項目!$L$14,項目!$L$15,項目!$L$16,項目!$L$17,項目!$L$18,項目!$L$19,項目!$L$20,項目!$L$21,項目!$L$22,項目!$L$23,項目!$L$24,項目!$L$25,項目!$L$26,項目!$L$27,項目!$L$28,項目!$L$29,項目!$L$30,項目!$L$31,項目!$L$32,項目!$L$33,項目!$L$34,項目!$L$35,項目!$L$36,項目!$L$37,項目!$L$38,項目!$L$39,項目!$L$40,項目!$L$41,項目!$L$42,項目!$L$43,項目!$L$44,項目!$L$45,項目!$L$46,項目!$L$47,項目!$L$48,項目!$L$49,項目!$L$50,項目!$L$51,項目!$L$52,項目!$L$53,項目!$L$54,項目!$L$55,項目!$L$56,項目!$L$57,項目!$L$58,項目!$L$59,項目!$L$60,項目!$L$61,項目!$L$62)))</f>
        <v>0</v>
      </c>
      <c r="S15" s="33"/>
      <c r="T15" s="33"/>
      <c r="U15" s="38"/>
      <c r="V15" s="17"/>
      <c r="W15" s="17"/>
      <c r="X15" s="17"/>
      <c r="Y15" s="18">
        <f t="shared" si="2"/>
        <v>0</v>
      </c>
      <c r="Z15" s="18">
        <f t="shared" si="3"/>
        <v>0</v>
      </c>
      <c r="AA15" s="35">
        <f t="shared" si="4"/>
        <v>0</v>
      </c>
      <c r="AB15" s="35">
        <f t="shared" si="5"/>
        <v>0</v>
      </c>
      <c r="AC15" s="19"/>
      <c r="AD15" s="13"/>
    </row>
    <row r="16" spans="1:31" ht="60" customHeight="1" x14ac:dyDescent="0.3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39">
        <f t="shared" si="0"/>
        <v>0</v>
      </c>
      <c r="L16" s="17"/>
      <c r="M16" s="17"/>
      <c r="N16" s="17"/>
      <c r="O16" s="17"/>
      <c r="P16" s="39">
        <f t="shared" si="1"/>
        <v>0</v>
      </c>
      <c r="Q16" s="35">
        <f>IF(B16="",,IF(K16&gt;45800,45800,CHOOSE(MATCH(K16,項目!$J$2:$J$35,-1),項目!$J$2,項目!$J$3,項目!$J$4,項目!$J$5,項目!$J$6,項目!$J$7,項目!$J$8,項目!$J$9,項目!$J$10,項目!$J$11)))</f>
        <v>0</v>
      </c>
      <c r="R16" s="35">
        <f>IF(B16="",,IF(K16&gt;150000,150000,CHOOSE(MATCH(K16,項目!$L$2:$L$62,-1),項目!$L$2,項目!$L$3,項目!$L$4,項目!$L$5,項目!$L$6,項目!$L$7,項目!$L$8,項目!$L$9,項目!$L$10,項目!$L$11,項目!$L$12,項目!$L$13,項目!$L$14,項目!$L$15,項目!$L$16,項目!$L$17,項目!$L$18,項目!$L$19,項目!$L$20,項目!$L$21,項目!$L$22,項目!$L$23,項目!$L$24,項目!$L$25,項目!$L$26,項目!$L$27,項目!$L$28,項目!$L$29,項目!$L$30,項目!$L$31,項目!$L$32,項目!$L$33,項目!$L$34,項目!$L$35,項目!$L$36,項目!$L$37,項目!$L$38,項目!$L$39,項目!$L$40,項目!$L$41,項目!$L$42,項目!$L$43,項目!$L$44,項目!$L$45,項目!$L$46,項目!$L$47,項目!$L$48,項目!$L$49,項目!$L$50,項目!$L$51,項目!$L$52,項目!$L$53,項目!$L$54,項目!$L$55,項目!$L$56,項目!$L$57,項目!$L$58,項目!$L$59,項目!$L$60,項目!$L$61,項目!$L$62)))</f>
        <v>0</v>
      </c>
      <c r="S16" s="33"/>
      <c r="T16" s="33"/>
      <c r="U16" s="38"/>
      <c r="V16" s="17"/>
      <c r="W16" s="17"/>
      <c r="X16" s="17"/>
      <c r="Y16" s="18">
        <f t="shared" si="2"/>
        <v>0</v>
      </c>
      <c r="Z16" s="18">
        <f t="shared" si="3"/>
        <v>0</v>
      </c>
      <c r="AA16" s="35">
        <f t="shared" si="4"/>
        <v>0</v>
      </c>
      <c r="AB16" s="35">
        <f t="shared" si="5"/>
        <v>0</v>
      </c>
      <c r="AC16" s="19"/>
      <c r="AD16" s="13"/>
    </row>
    <row r="17" spans="1:31" s="14" customFormat="1" ht="25.05" customHeight="1" x14ac:dyDescent="0.3">
      <c r="A17" s="66" t="s">
        <v>25</v>
      </c>
      <c r="B17" s="67"/>
      <c r="C17" s="52"/>
      <c r="D17" s="53"/>
      <c r="E17" s="53"/>
      <c r="F17" s="53"/>
      <c r="G17" s="53"/>
      <c r="H17" s="53"/>
      <c r="I17" s="54"/>
      <c r="J17" s="15"/>
      <c r="K17" s="101">
        <f t="shared" si="0"/>
        <v>0</v>
      </c>
      <c r="L17" s="31"/>
      <c r="M17" s="43"/>
      <c r="N17" s="44"/>
      <c r="O17" s="45"/>
      <c r="P17" s="101">
        <f t="shared" si="1"/>
        <v>0</v>
      </c>
      <c r="Q17" s="68"/>
      <c r="R17" s="69"/>
      <c r="S17" s="69"/>
      <c r="T17" s="69"/>
      <c r="U17" s="69"/>
      <c r="V17" s="69"/>
      <c r="W17" s="69"/>
      <c r="X17" s="69"/>
      <c r="Y17" s="69"/>
      <c r="Z17" s="70"/>
      <c r="AA17" s="35">
        <f>IF(C17="",,IF(J17=0,C17-L17,C17-ROUNDDOWN(L17*(1-J17/K17),0)))</f>
        <v>0</v>
      </c>
      <c r="AB17" s="35">
        <f>IF(C17="",,IF(L17&gt;=0,J17-ROUNDUP(L17*(J17/K17),0),0)+IF(Y17&lt;=Z17,0,Y17-Z17))</f>
        <v>0</v>
      </c>
      <c r="AC17" s="48"/>
    </row>
    <row r="18" spans="1:31" s="14" customFormat="1" ht="25.05" customHeight="1" thickBot="1" x14ac:dyDescent="0.35">
      <c r="A18" s="81" t="s">
        <v>1</v>
      </c>
      <c r="B18" s="81"/>
      <c r="C18" s="25">
        <f t="shared" ref="C18:I18" si="6">SUM(C12:C16)</f>
        <v>0</v>
      </c>
      <c r="D18" s="25">
        <f t="shared" si="6"/>
        <v>0</v>
      </c>
      <c r="E18" s="25">
        <f t="shared" si="6"/>
        <v>0</v>
      </c>
      <c r="F18" s="25">
        <f t="shared" si="6"/>
        <v>0</v>
      </c>
      <c r="G18" s="25">
        <f t="shared" si="6"/>
        <v>0</v>
      </c>
      <c r="H18" s="25">
        <f t="shared" si="6"/>
        <v>0</v>
      </c>
      <c r="I18" s="25">
        <f t="shared" si="6"/>
        <v>0</v>
      </c>
      <c r="J18" s="25">
        <f t="shared" ref="J18:P18" si="7">SUM(J12:J17)</f>
        <v>0</v>
      </c>
      <c r="K18" s="101">
        <f>SUM(K12:K17)</f>
        <v>0</v>
      </c>
      <c r="L18" s="25">
        <f t="shared" si="7"/>
        <v>0</v>
      </c>
      <c r="M18" s="25">
        <f t="shared" ref="M18:N18" si="8">SUM(M12:M16)</f>
        <v>0</v>
      </c>
      <c r="N18" s="25">
        <f t="shared" si="8"/>
        <v>0</v>
      </c>
      <c r="O18" s="25">
        <f>SUM(O12:O16)</f>
        <v>0</v>
      </c>
      <c r="P18" s="102">
        <f t="shared" si="7"/>
        <v>0</v>
      </c>
      <c r="Q18" s="71"/>
      <c r="R18" s="71"/>
      <c r="S18" s="71"/>
      <c r="T18" s="71"/>
      <c r="U18" s="36"/>
      <c r="V18" s="25">
        <f t="shared" ref="V18:Y18" si="9">SUM(V12:V16)</f>
        <v>0</v>
      </c>
      <c r="W18" s="25">
        <f t="shared" si="9"/>
        <v>0</v>
      </c>
      <c r="X18" s="25">
        <f t="shared" si="9"/>
        <v>0</v>
      </c>
      <c r="Y18" s="25">
        <f t="shared" si="9"/>
        <v>0</v>
      </c>
      <c r="Z18" s="25">
        <f>SUM(Z12:Z16)</f>
        <v>0</v>
      </c>
      <c r="AA18" s="25">
        <f t="shared" ref="AA18:AB18" si="10">SUM(AA12:AA17)</f>
        <v>0</v>
      </c>
      <c r="AB18" s="25">
        <f t="shared" si="10"/>
        <v>0</v>
      </c>
      <c r="AC18" s="49"/>
    </row>
    <row r="19" spans="1:31" s="24" customFormat="1" ht="25.2" thickBot="1" x14ac:dyDescent="0.35">
      <c r="A19" s="56" t="s">
        <v>52</v>
      </c>
      <c r="B19" s="57"/>
      <c r="C19" s="57"/>
      <c r="D19" s="57"/>
      <c r="E19" s="57"/>
      <c r="F19" s="57"/>
      <c r="G19" s="57"/>
      <c r="H19" s="57"/>
      <c r="I19" s="58"/>
      <c r="J19" s="59" t="str">
        <f>IF(AA18=0,"0元",TEXT(AA18,"#,###")&amp;"  元")</f>
        <v>0元</v>
      </c>
      <c r="K19" s="60"/>
      <c r="L19" s="60"/>
      <c r="M19" s="60"/>
      <c r="N19" s="60"/>
      <c r="O19" s="60"/>
      <c r="P19" s="61"/>
      <c r="Q19" s="62" t="s">
        <v>54</v>
      </c>
      <c r="R19" s="62"/>
      <c r="S19" s="60"/>
      <c r="T19" s="60"/>
      <c r="U19" s="60"/>
      <c r="V19" s="60"/>
      <c r="W19" s="63"/>
      <c r="X19" s="59" t="str">
        <f>IF(AB18=0,"0元",TEXT(AB18,"#,###")&amp;"元")</f>
        <v>0元</v>
      </c>
      <c r="Y19" s="60"/>
      <c r="Z19" s="60"/>
      <c r="AA19" s="63"/>
      <c r="AB19" s="63"/>
      <c r="AC19" s="61"/>
    </row>
    <row r="20" spans="1:31" s="10" customFormat="1" ht="42" customHeight="1" x14ac:dyDescent="0.3">
      <c r="A20" s="64" t="s">
        <v>45</v>
      </c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E20" s="30"/>
    </row>
    <row r="21" spans="1:31" s="10" customFormat="1" ht="49.95" customHeight="1" x14ac:dyDescent="0.3">
      <c r="A21" s="100" t="s">
        <v>30</v>
      </c>
      <c r="B21" s="100"/>
      <c r="C21" s="86" t="s">
        <v>31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</row>
    <row r="22" spans="1:31" s="10" customFormat="1" x14ac:dyDescent="0.3">
      <c r="A22" s="55" t="s">
        <v>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</row>
    <row r="23" spans="1:31" x14ac:dyDescent="0.3">
      <c r="X23" s="13"/>
      <c r="Y23" s="13"/>
      <c r="Z23" s="13"/>
      <c r="AA23" s="13"/>
      <c r="AB23" s="13"/>
      <c r="AD23" s="13"/>
    </row>
    <row r="25" spans="1:31" x14ac:dyDescent="0.3">
      <c r="K25" s="28"/>
      <c r="L25" s="27"/>
      <c r="Q25" s="29"/>
      <c r="R25" s="29"/>
    </row>
  </sheetData>
  <sheetProtection sheet="1" objects="1" scenarios="1" selectLockedCells="1"/>
  <dataConsolidate/>
  <mergeCells count="72">
    <mergeCell ref="A3:AC3"/>
    <mergeCell ref="A1:AC1"/>
    <mergeCell ref="J10:J11"/>
    <mergeCell ref="C21:AC21"/>
    <mergeCell ref="A2:C2"/>
    <mergeCell ref="N2:P2"/>
    <mergeCell ref="A4:C4"/>
    <mergeCell ref="A5:C5"/>
    <mergeCell ref="A6:C6"/>
    <mergeCell ref="A7:C7"/>
    <mergeCell ref="A9:A11"/>
    <mergeCell ref="B9:B11"/>
    <mergeCell ref="A21:B21"/>
    <mergeCell ref="L10:L11"/>
    <mergeCell ref="H4:I4"/>
    <mergeCell ref="F6:G6"/>
    <mergeCell ref="J4:K4"/>
    <mergeCell ref="A18:B18"/>
    <mergeCell ref="K10:K11"/>
    <mergeCell ref="P9:P11"/>
    <mergeCell ref="Q9:Q11"/>
    <mergeCell ref="D4:E4"/>
    <mergeCell ref="D5:E5"/>
    <mergeCell ref="D6:E6"/>
    <mergeCell ref="D7:E7"/>
    <mergeCell ref="F4:G4"/>
    <mergeCell ref="F5:G5"/>
    <mergeCell ref="L4:M4"/>
    <mergeCell ref="N4:O4"/>
    <mergeCell ref="F7:G7"/>
    <mergeCell ref="H7:I7"/>
    <mergeCell ref="J6:K6"/>
    <mergeCell ref="H5:I5"/>
    <mergeCell ref="J7:K7"/>
    <mergeCell ref="L7:M7"/>
    <mergeCell ref="N7:O7"/>
    <mergeCell ref="J5:K5"/>
    <mergeCell ref="L5:M5"/>
    <mergeCell ref="L6:M6"/>
    <mergeCell ref="N6:O6"/>
    <mergeCell ref="N5:O5"/>
    <mergeCell ref="H6:I6"/>
    <mergeCell ref="A17:B17"/>
    <mergeCell ref="Q17:Z17"/>
    <mergeCell ref="Q18:T18"/>
    <mergeCell ref="S9:S11"/>
    <mergeCell ref="T9:T11"/>
    <mergeCell ref="M10:O10"/>
    <mergeCell ref="K9:O9"/>
    <mergeCell ref="A22:AC22"/>
    <mergeCell ref="A19:I19"/>
    <mergeCell ref="J19:P19"/>
    <mergeCell ref="Q19:W19"/>
    <mergeCell ref="X19:AC19"/>
    <mergeCell ref="A20:B20"/>
    <mergeCell ref="C20:AC20"/>
    <mergeCell ref="AA9:AA11"/>
    <mergeCell ref="AB9:AB11"/>
    <mergeCell ref="M17:O17"/>
    <mergeCell ref="C10:I10"/>
    <mergeCell ref="AC17:AC18"/>
    <mergeCell ref="X10:X11"/>
    <mergeCell ref="U9:Z9"/>
    <mergeCell ref="U10:U11"/>
    <mergeCell ref="C9:J9"/>
    <mergeCell ref="C17:I17"/>
    <mergeCell ref="Y10:Y11"/>
    <mergeCell ref="V10:V11"/>
    <mergeCell ref="W10:W11"/>
    <mergeCell ref="Z10:Z11"/>
    <mergeCell ref="AC9:AC11"/>
    <mergeCell ref="R9:R11"/>
  </mergeCells>
  <phoneticPr fontId="2" type="noConversion"/>
  <dataValidations count="8">
    <dataValidation type="list" allowBlank="1" showInputMessage="1" showErrorMessage="1" sqref="B12:B16">
      <formula1>人員姓名A4</formula1>
    </dataValidation>
    <dataValidation type="list" allowBlank="1" showInputMessage="1" sqref="D12:D16">
      <formula1>年資</formula1>
    </dataValidation>
    <dataValidation type="list" allowBlank="1" showInputMessage="1" sqref="E12:E16">
      <formula1>學歷</formula1>
    </dataValidation>
    <dataValidation type="list" allowBlank="1" showInputMessage="1" sqref="F12:F16">
      <formula1>社會工作師證書或執業執照</formula1>
    </dataValidation>
    <dataValidation type="list" allowBlank="1" showInputMessage="1" sqref="G12:G16">
      <formula1>專科社會工作師證照</formula1>
    </dataValidation>
    <dataValidation type="list" allowBlank="1" showInputMessage="1" sqref="H12:H16">
      <formula1>風險等級</formula1>
    </dataValidation>
    <dataValidation type="list" allowBlank="1" showInputMessage="1" sqref="C12:C16">
      <formula1>基礎</formula1>
    </dataValidation>
    <dataValidation allowBlank="1" showInputMessage="1" sqref="I12:I16"/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7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2"/>
  <sheetViews>
    <sheetView topLeftCell="A43" workbookViewId="0">
      <selection activeCell="L2" sqref="L2"/>
    </sheetView>
  </sheetViews>
  <sheetFormatPr defaultColWidth="15.109375" defaultRowHeight="19.8" x14ac:dyDescent="0.3"/>
  <cols>
    <col min="1" max="3" width="10.44140625" style="1" bestFit="1" customWidth="1"/>
    <col min="4" max="4" width="17.77734375" style="1" bestFit="1" customWidth="1"/>
    <col min="5" max="5" width="15.33203125" style="1" bestFit="1" customWidth="1"/>
    <col min="6" max="6" width="12.88671875" style="1" bestFit="1" customWidth="1"/>
    <col min="7" max="7" width="6" style="1" bestFit="1" customWidth="1"/>
    <col min="8" max="8" width="6.5546875" style="1" bestFit="1" customWidth="1"/>
    <col min="9" max="9" width="6.6640625" style="9" bestFit="1" customWidth="1"/>
    <col min="10" max="10" width="11.88671875" style="9" bestFit="1" customWidth="1"/>
    <col min="11" max="11" width="6.6640625" style="4" bestFit="1" customWidth="1"/>
    <col min="12" max="12" width="11.88671875" style="4" bestFit="1" customWidth="1"/>
    <col min="13" max="16384" width="15.109375" style="1"/>
  </cols>
  <sheetData>
    <row r="1" spans="1:12" ht="32.4" x14ac:dyDescent="0.3">
      <c r="A1" s="2" t="s">
        <v>48</v>
      </c>
      <c r="B1" s="2" t="s">
        <v>9</v>
      </c>
      <c r="C1" s="2" t="s">
        <v>10</v>
      </c>
      <c r="D1" s="2" t="s">
        <v>14</v>
      </c>
      <c r="E1" s="2" t="s">
        <v>8</v>
      </c>
      <c r="F1" s="2" t="s">
        <v>11</v>
      </c>
      <c r="G1" s="2" t="s">
        <v>13</v>
      </c>
      <c r="H1" s="2" t="s">
        <v>12</v>
      </c>
      <c r="I1" s="5" t="s">
        <v>33</v>
      </c>
      <c r="J1" s="5" t="s">
        <v>34</v>
      </c>
      <c r="K1" s="5" t="s">
        <v>35</v>
      </c>
      <c r="L1" s="5" t="s">
        <v>37</v>
      </c>
    </row>
    <row r="2" spans="1:12" x14ac:dyDescent="0.3">
      <c r="A2" s="3">
        <v>34916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280</v>
      </c>
      <c r="H2" s="3">
        <v>34916</v>
      </c>
      <c r="I2" s="6">
        <v>34</v>
      </c>
      <c r="J2" s="8">
        <v>45800</v>
      </c>
      <c r="K2" s="6">
        <v>61</v>
      </c>
      <c r="L2" s="7">
        <v>150000</v>
      </c>
    </row>
    <row r="3" spans="1:12" x14ac:dyDescent="0.3">
      <c r="A3" s="3">
        <v>40901</v>
      </c>
      <c r="B3" s="3">
        <v>997</v>
      </c>
      <c r="C3" s="3">
        <v>1995</v>
      </c>
      <c r="D3" s="3">
        <v>1995</v>
      </c>
      <c r="E3" s="3">
        <v>1995</v>
      </c>
      <c r="F3" s="3">
        <v>997</v>
      </c>
      <c r="G3" s="3">
        <v>288</v>
      </c>
      <c r="H3" s="3">
        <v>35913</v>
      </c>
      <c r="I3" s="6">
        <v>33</v>
      </c>
      <c r="J3" s="8">
        <v>43900</v>
      </c>
      <c r="K3" s="6">
        <v>60</v>
      </c>
      <c r="L3" s="7">
        <v>147900</v>
      </c>
    </row>
    <row r="4" spans="1:12" x14ac:dyDescent="0.3">
      <c r="A4" s="3"/>
      <c r="B4" s="3">
        <v>1995</v>
      </c>
      <c r="C4" s="3"/>
      <c r="D4" s="3">
        <v>3990</v>
      </c>
      <c r="E4" s="3"/>
      <c r="F4" s="3">
        <v>1995</v>
      </c>
      <c r="G4" s="3">
        <v>296</v>
      </c>
      <c r="H4" s="3">
        <v>36911</v>
      </c>
      <c r="I4" s="6">
        <v>32</v>
      </c>
      <c r="J4" s="8">
        <v>42000</v>
      </c>
      <c r="K4" s="6">
        <v>59</v>
      </c>
      <c r="L4" s="7">
        <v>142500</v>
      </c>
    </row>
    <row r="5" spans="1:12" x14ac:dyDescent="0.3">
      <c r="A5" s="3"/>
      <c r="B5" s="3">
        <v>2992</v>
      </c>
      <c r="C5" s="3"/>
      <c r="D5" s="3"/>
      <c r="E5" s="3"/>
      <c r="F5" s="3"/>
      <c r="G5" s="3">
        <v>304</v>
      </c>
      <c r="H5" s="3">
        <v>37908</v>
      </c>
      <c r="I5" s="6">
        <v>31</v>
      </c>
      <c r="J5" s="8">
        <v>40100</v>
      </c>
      <c r="K5" s="6">
        <v>58</v>
      </c>
      <c r="L5" s="7">
        <v>137100</v>
      </c>
    </row>
    <row r="6" spans="1:12" x14ac:dyDescent="0.3">
      <c r="A6" s="3"/>
      <c r="B6" s="3">
        <v>3990</v>
      </c>
      <c r="C6" s="3"/>
      <c r="D6" s="3"/>
      <c r="E6" s="3"/>
      <c r="F6" s="3"/>
      <c r="G6" s="3">
        <v>312</v>
      </c>
      <c r="H6" s="3">
        <v>38906</v>
      </c>
      <c r="I6" s="6">
        <v>30</v>
      </c>
      <c r="J6" s="8">
        <v>38200</v>
      </c>
      <c r="K6" s="6">
        <v>57</v>
      </c>
      <c r="L6" s="7">
        <v>131700</v>
      </c>
    </row>
    <row r="7" spans="1:12" x14ac:dyDescent="0.3">
      <c r="A7" s="3"/>
      <c r="B7" s="3">
        <v>4988</v>
      </c>
      <c r="C7" s="3"/>
      <c r="D7" s="3"/>
      <c r="E7" s="3"/>
      <c r="F7" s="3"/>
      <c r="G7" s="3">
        <v>320</v>
      </c>
      <c r="H7" s="3">
        <v>39904</v>
      </c>
      <c r="I7" s="6">
        <v>29</v>
      </c>
      <c r="J7" s="8">
        <v>36300</v>
      </c>
      <c r="K7" s="6">
        <v>56</v>
      </c>
      <c r="L7" s="7">
        <v>126300</v>
      </c>
    </row>
    <row r="8" spans="1:12" x14ac:dyDescent="0.3">
      <c r="A8" s="3"/>
      <c r="B8" s="3">
        <v>5985</v>
      </c>
      <c r="C8" s="3"/>
      <c r="D8" s="3"/>
      <c r="E8" s="3"/>
      <c r="F8" s="3"/>
      <c r="G8" s="3">
        <v>328</v>
      </c>
      <c r="H8" s="3">
        <v>40901</v>
      </c>
      <c r="I8" s="6">
        <v>28</v>
      </c>
      <c r="J8" s="8">
        <v>34800</v>
      </c>
      <c r="K8" s="6">
        <v>55</v>
      </c>
      <c r="L8" s="7">
        <v>120900</v>
      </c>
    </row>
    <row r="9" spans="1:12" x14ac:dyDescent="0.3">
      <c r="A9" s="3"/>
      <c r="B9" s="3">
        <v>6983</v>
      </c>
      <c r="C9" s="3"/>
      <c r="D9" s="3"/>
      <c r="E9" s="3"/>
      <c r="F9" s="3"/>
      <c r="G9" s="3">
        <v>336</v>
      </c>
      <c r="H9" s="3">
        <v>41899</v>
      </c>
      <c r="I9" s="6">
        <v>27</v>
      </c>
      <c r="J9" s="8">
        <v>33300</v>
      </c>
      <c r="K9" s="6">
        <v>54</v>
      </c>
      <c r="L9" s="7">
        <v>115500</v>
      </c>
    </row>
    <row r="10" spans="1:12" x14ac:dyDescent="0.3">
      <c r="A10" s="3"/>
      <c r="B10" s="3">
        <v>7980</v>
      </c>
      <c r="C10" s="3"/>
      <c r="D10" s="3"/>
      <c r="E10" s="3"/>
      <c r="F10" s="3"/>
      <c r="G10" s="3">
        <v>344</v>
      </c>
      <c r="H10" s="3">
        <v>42896</v>
      </c>
      <c r="I10" s="6">
        <v>26</v>
      </c>
      <c r="J10" s="8">
        <v>31800</v>
      </c>
      <c r="K10" s="6">
        <v>53</v>
      </c>
      <c r="L10" s="7">
        <v>110100</v>
      </c>
    </row>
    <row r="11" spans="1:12" x14ac:dyDescent="0.3">
      <c r="G11" s="3">
        <v>352</v>
      </c>
      <c r="H11" s="3">
        <v>43894</v>
      </c>
      <c r="I11" s="6">
        <v>25</v>
      </c>
      <c r="J11" s="8">
        <v>30300</v>
      </c>
      <c r="K11" s="6">
        <v>52</v>
      </c>
      <c r="L11" s="7">
        <v>105600</v>
      </c>
    </row>
    <row r="12" spans="1:12" x14ac:dyDescent="0.3">
      <c r="G12" s="3">
        <v>360</v>
      </c>
      <c r="H12" s="3">
        <v>44892</v>
      </c>
      <c r="I12" s="6"/>
      <c r="J12" s="8"/>
      <c r="K12" s="6">
        <v>51</v>
      </c>
      <c r="L12" s="7">
        <v>101100</v>
      </c>
    </row>
    <row r="13" spans="1:12" x14ac:dyDescent="0.3">
      <c r="G13" s="3">
        <v>368</v>
      </c>
      <c r="H13" s="3">
        <v>45889</v>
      </c>
      <c r="I13" s="6"/>
      <c r="J13" s="8"/>
      <c r="K13" s="6">
        <v>50</v>
      </c>
      <c r="L13" s="7">
        <v>96600</v>
      </c>
    </row>
    <row r="14" spans="1:12" x14ac:dyDescent="0.3">
      <c r="G14" s="3">
        <v>376</v>
      </c>
      <c r="H14" s="3">
        <v>46887</v>
      </c>
      <c r="I14" s="6"/>
      <c r="J14" s="8"/>
      <c r="K14" s="6">
        <v>49</v>
      </c>
      <c r="L14" s="8">
        <v>92100</v>
      </c>
    </row>
    <row r="15" spans="1:12" x14ac:dyDescent="0.3">
      <c r="G15" s="3">
        <v>384</v>
      </c>
      <c r="H15" s="3">
        <v>47884</v>
      </c>
      <c r="I15" s="6"/>
      <c r="J15" s="8"/>
      <c r="K15" s="6">
        <v>48</v>
      </c>
      <c r="L15" s="8">
        <v>87600</v>
      </c>
    </row>
    <row r="16" spans="1:12" x14ac:dyDescent="0.3">
      <c r="G16" s="3">
        <v>392</v>
      </c>
      <c r="H16" s="3">
        <v>48882</v>
      </c>
      <c r="I16" s="6"/>
      <c r="J16" s="8"/>
      <c r="K16" s="6">
        <v>47</v>
      </c>
      <c r="L16" s="8">
        <v>83900</v>
      </c>
    </row>
    <row r="17" spans="7:12" x14ac:dyDescent="0.3">
      <c r="G17" s="3">
        <v>400</v>
      </c>
      <c r="H17" s="3">
        <v>49880</v>
      </c>
      <c r="I17" s="6"/>
      <c r="J17" s="8"/>
      <c r="K17" s="6">
        <v>46</v>
      </c>
      <c r="L17" s="8">
        <v>80200</v>
      </c>
    </row>
    <row r="18" spans="7:12" x14ac:dyDescent="0.3">
      <c r="G18" s="3">
        <v>408</v>
      </c>
      <c r="H18" s="3">
        <v>50877</v>
      </c>
      <c r="I18" s="6"/>
      <c r="J18" s="8"/>
      <c r="K18" s="6">
        <v>45</v>
      </c>
      <c r="L18" s="8">
        <v>76500</v>
      </c>
    </row>
    <row r="19" spans="7:12" x14ac:dyDescent="0.3">
      <c r="G19" s="3">
        <v>416</v>
      </c>
      <c r="H19" s="3">
        <v>51875</v>
      </c>
      <c r="I19" s="6"/>
      <c r="J19" s="8"/>
      <c r="K19" s="6">
        <v>44</v>
      </c>
      <c r="L19" s="8">
        <v>72800</v>
      </c>
    </row>
    <row r="20" spans="7:12" x14ac:dyDescent="0.3">
      <c r="G20" s="3">
        <v>424</v>
      </c>
      <c r="H20" s="3">
        <v>52872</v>
      </c>
      <c r="I20" s="6"/>
      <c r="J20" s="8"/>
      <c r="K20" s="6">
        <v>43</v>
      </c>
      <c r="L20" s="8">
        <v>69800</v>
      </c>
    </row>
    <row r="21" spans="7:12" x14ac:dyDescent="0.3">
      <c r="G21" s="3">
        <v>432</v>
      </c>
      <c r="H21" s="3">
        <v>53870</v>
      </c>
      <c r="I21" s="6"/>
      <c r="J21" s="8"/>
      <c r="K21" s="6">
        <v>42</v>
      </c>
      <c r="L21" s="8">
        <v>66800</v>
      </c>
    </row>
    <row r="22" spans="7:12" x14ac:dyDescent="0.3">
      <c r="G22" s="3">
        <v>440</v>
      </c>
      <c r="H22" s="3">
        <v>54868</v>
      </c>
      <c r="I22" s="6"/>
      <c r="J22" s="8"/>
      <c r="K22" s="6">
        <v>41</v>
      </c>
      <c r="L22" s="8">
        <v>63800</v>
      </c>
    </row>
    <row r="23" spans="7:12" x14ac:dyDescent="0.3">
      <c r="G23" s="3">
        <v>448</v>
      </c>
      <c r="H23" s="3">
        <v>55865</v>
      </c>
      <c r="I23" s="6"/>
      <c r="J23" s="8"/>
      <c r="K23" s="6">
        <v>40</v>
      </c>
      <c r="L23" s="8">
        <v>60800</v>
      </c>
    </row>
    <row r="24" spans="7:12" x14ac:dyDescent="0.3">
      <c r="G24" s="3">
        <v>456</v>
      </c>
      <c r="H24" s="3">
        <v>56863</v>
      </c>
      <c r="I24" s="6"/>
      <c r="J24" s="8"/>
      <c r="K24" s="6">
        <v>39</v>
      </c>
      <c r="L24" s="8">
        <v>57800</v>
      </c>
    </row>
    <row r="25" spans="7:12" x14ac:dyDescent="0.3">
      <c r="G25" s="3">
        <v>464</v>
      </c>
      <c r="H25" s="3">
        <v>57860</v>
      </c>
      <c r="I25" s="6"/>
      <c r="J25" s="8"/>
      <c r="K25" s="6">
        <v>38</v>
      </c>
      <c r="L25" s="8">
        <v>55400</v>
      </c>
    </row>
    <row r="26" spans="7:12" x14ac:dyDescent="0.3">
      <c r="I26" s="6"/>
      <c r="J26" s="8"/>
      <c r="K26" s="6">
        <v>37</v>
      </c>
      <c r="L26" s="8">
        <v>53000</v>
      </c>
    </row>
    <row r="27" spans="7:12" x14ac:dyDescent="0.3">
      <c r="I27" s="6"/>
      <c r="J27" s="8"/>
      <c r="K27" s="6">
        <v>36</v>
      </c>
      <c r="L27" s="8">
        <v>50600</v>
      </c>
    </row>
    <row r="28" spans="7:12" x14ac:dyDescent="0.3">
      <c r="I28" s="6"/>
      <c r="J28" s="8"/>
      <c r="K28" s="6">
        <v>35</v>
      </c>
      <c r="L28" s="8">
        <v>48200</v>
      </c>
    </row>
    <row r="29" spans="7:12" x14ac:dyDescent="0.3">
      <c r="I29" s="6"/>
      <c r="J29" s="8"/>
      <c r="K29" s="6">
        <v>34</v>
      </c>
      <c r="L29" s="8">
        <v>45800</v>
      </c>
    </row>
    <row r="30" spans="7:12" x14ac:dyDescent="0.3">
      <c r="I30" s="6"/>
      <c r="J30" s="8"/>
      <c r="K30" s="6">
        <v>33</v>
      </c>
      <c r="L30" s="8">
        <v>43900</v>
      </c>
    </row>
    <row r="31" spans="7:12" x14ac:dyDescent="0.3">
      <c r="I31" s="6"/>
      <c r="J31" s="8"/>
      <c r="K31" s="6">
        <v>32</v>
      </c>
      <c r="L31" s="8">
        <v>42000</v>
      </c>
    </row>
    <row r="32" spans="7:12" x14ac:dyDescent="0.3">
      <c r="I32" s="6"/>
      <c r="J32" s="8"/>
      <c r="K32" s="6">
        <v>31</v>
      </c>
      <c r="L32" s="8">
        <v>40100</v>
      </c>
    </row>
    <row r="33" spans="9:12" x14ac:dyDescent="0.3">
      <c r="I33" s="6"/>
      <c r="J33" s="8"/>
      <c r="K33" s="6">
        <v>30</v>
      </c>
      <c r="L33" s="8">
        <v>38200</v>
      </c>
    </row>
    <row r="34" spans="9:12" x14ac:dyDescent="0.3">
      <c r="I34" s="6"/>
      <c r="J34" s="8"/>
      <c r="K34" s="6">
        <v>29</v>
      </c>
      <c r="L34" s="8">
        <v>36300</v>
      </c>
    </row>
    <row r="35" spans="9:12" x14ac:dyDescent="0.3">
      <c r="I35" s="6"/>
      <c r="J35" s="8"/>
      <c r="K35" s="6">
        <v>28</v>
      </c>
      <c r="L35" s="8">
        <v>34800</v>
      </c>
    </row>
    <row r="36" spans="9:12" x14ac:dyDescent="0.3">
      <c r="K36" s="6">
        <v>27</v>
      </c>
      <c r="L36" s="8">
        <v>33300</v>
      </c>
    </row>
    <row r="37" spans="9:12" x14ac:dyDescent="0.3">
      <c r="K37" s="6">
        <v>26</v>
      </c>
      <c r="L37" s="8">
        <v>31800</v>
      </c>
    </row>
    <row r="38" spans="9:12" x14ac:dyDescent="0.3">
      <c r="K38" s="6">
        <v>25</v>
      </c>
      <c r="L38" s="8">
        <v>30300</v>
      </c>
    </row>
    <row r="39" spans="9:12" x14ac:dyDescent="0.3">
      <c r="K39" s="6">
        <v>24</v>
      </c>
      <c r="L39" s="8">
        <v>28800</v>
      </c>
    </row>
    <row r="40" spans="9:12" x14ac:dyDescent="0.3">
      <c r="K40" s="6">
        <v>23</v>
      </c>
      <c r="L40" s="8">
        <v>27600</v>
      </c>
    </row>
    <row r="41" spans="9:12" x14ac:dyDescent="0.3">
      <c r="K41" s="6">
        <v>22</v>
      </c>
      <c r="L41" s="8">
        <v>26400</v>
      </c>
    </row>
    <row r="42" spans="9:12" x14ac:dyDescent="0.3">
      <c r="K42" s="6">
        <v>21</v>
      </c>
      <c r="L42" s="8">
        <v>25200</v>
      </c>
    </row>
    <row r="43" spans="9:12" x14ac:dyDescent="0.3">
      <c r="K43" s="6">
        <v>20</v>
      </c>
      <c r="L43" s="8">
        <v>24000</v>
      </c>
    </row>
    <row r="44" spans="9:12" x14ac:dyDescent="0.3">
      <c r="K44" s="6">
        <v>19</v>
      </c>
      <c r="L44" s="8">
        <v>22800</v>
      </c>
    </row>
    <row r="45" spans="9:12" x14ac:dyDescent="0.3">
      <c r="K45" s="6">
        <v>18</v>
      </c>
      <c r="L45" s="8">
        <v>22000</v>
      </c>
    </row>
    <row r="46" spans="9:12" x14ac:dyDescent="0.3">
      <c r="K46" s="6">
        <v>17</v>
      </c>
      <c r="L46" s="8">
        <v>21009</v>
      </c>
    </row>
    <row r="47" spans="9:12" x14ac:dyDescent="0.3">
      <c r="K47" s="6">
        <v>16</v>
      </c>
      <c r="L47" s="8">
        <v>20008</v>
      </c>
    </row>
    <row r="48" spans="9:12" x14ac:dyDescent="0.3">
      <c r="K48" s="6">
        <v>15</v>
      </c>
      <c r="L48" s="8">
        <v>19047</v>
      </c>
    </row>
    <row r="49" spans="11:12" x14ac:dyDescent="0.3">
      <c r="K49" s="6">
        <v>14</v>
      </c>
      <c r="L49" s="8">
        <v>17880</v>
      </c>
    </row>
    <row r="50" spans="11:12" x14ac:dyDescent="0.3">
      <c r="K50" s="6">
        <v>13</v>
      </c>
      <c r="L50" s="8">
        <v>17280</v>
      </c>
    </row>
    <row r="51" spans="11:12" x14ac:dyDescent="0.3">
      <c r="K51" s="6">
        <v>12</v>
      </c>
      <c r="L51" s="8">
        <v>16500</v>
      </c>
    </row>
    <row r="52" spans="11:12" x14ac:dyDescent="0.3">
      <c r="K52" s="6">
        <v>11</v>
      </c>
      <c r="L52" s="8">
        <v>15840</v>
      </c>
    </row>
    <row r="53" spans="11:12" x14ac:dyDescent="0.3">
      <c r="K53" s="6">
        <v>10</v>
      </c>
      <c r="L53" s="8">
        <v>13500</v>
      </c>
    </row>
    <row r="54" spans="11:12" x14ac:dyDescent="0.3">
      <c r="K54" s="6">
        <v>9</v>
      </c>
      <c r="L54" s="8">
        <v>12540</v>
      </c>
    </row>
    <row r="55" spans="11:12" x14ac:dyDescent="0.3">
      <c r="K55" s="6">
        <v>8</v>
      </c>
      <c r="L55" s="8">
        <v>11100</v>
      </c>
    </row>
    <row r="56" spans="11:12" x14ac:dyDescent="0.3">
      <c r="K56" s="6">
        <v>7</v>
      </c>
      <c r="L56" s="8">
        <v>9900</v>
      </c>
    </row>
    <row r="57" spans="11:12" x14ac:dyDescent="0.3">
      <c r="K57" s="6">
        <v>6</v>
      </c>
      <c r="L57" s="8">
        <v>8700</v>
      </c>
    </row>
    <row r="58" spans="11:12" x14ac:dyDescent="0.3">
      <c r="K58" s="6">
        <v>5</v>
      </c>
      <c r="L58" s="8">
        <v>7500</v>
      </c>
    </row>
    <row r="59" spans="11:12" x14ac:dyDescent="0.3">
      <c r="K59" s="6">
        <v>4</v>
      </c>
      <c r="L59" s="8">
        <v>6000</v>
      </c>
    </row>
    <row r="60" spans="11:12" x14ac:dyDescent="0.3">
      <c r="K60" s="6">
        <v>3</v>
      </c>
      <c r="L60" s="8">
        <v>4500</v>
      </c>
    </row>
    <row r="61" spans="11:12" x14ac:dyDescent="0.3">
      <c r="K61" s="6">
        <v>2</v>
      </c>
      <c r="L61" s="8">
        <v>3000</v>
      </c>
    </row>
    <row r="62" spans="11:12" x14ac:dyDescent="0.3">
      <c r="K62" s="6">
        <v>1</v>
      </c>
      <c r="L62" s="8">
        <v>1500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8</vt:i4>
      </vt:variant>
    </vt:vector>
  </HeadingPairs>
  <TitlesOfParts>
    <vt:vector size="10" baseType="lpstr">
      <vt:lpstr>支領對照表-含勞健保-季-A4版</vt:lpstr>
      <vt:lpstr>項目</vt:lpstr>
      <vt:lpstr>'支領對照表-含勞健保-季-A4版'!Print_Area</vt:lpstr>
      <vt:lpstr>'支領對照表-含勞健保-季-A4版'!人員姓名A4</vt:lpstr>
      <vt:lpstr>年資</vt:lpstr>
      <vt:lpstr>社會工作師證書或執業執照</vt:lpstr>
      <vt:lpstr>風險等級</vt:lpstr>
      <vt:lpstr>基礎</vt:lpstr>
      <vt:lpstr>專科社會工作師證照</vt:lpstr>
      <vt:lpstr>學歷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蕭積曄</dc:creator>
  <cp:lastModifiedBy>蕭積曄</cp:lastModifiedBy>
  <cp:lastPrinted>2020-10-28T08:42:25Z</cp:lastPrinted>
  <dcterms:created xsi:type="dcterms:W3CDTF">2020-09-17T07:05:09Z</dcterms:created>
  <dcterms:modified xsi:type="dcterms:W3CDTF">2020-10-28T08:54:36Z</dcterms:modified>
</cp:coreProperties>
</file>